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30" windowWidth="22995" windowHeight="9015"/>
  </bookViews>
  <sheets>
    <sheet name="PwC" sheetId="2" r:id="rId1"/>
  </sheets>
  <calcPr calcId="145621"/>
</workbook>
</file>

<file path=xl/calcChain.xml><?xml version="1.0" encoding="utf-8"?>
<calcChain xmlns="http://schemas.openxmlformats.org/spreadsheetml/2006/main">
  <c r="H23" i="2" l="1"/>
  <c r="N26" i="2"/>
  <c r="N27" i="2" s="1"/>
  <c r="N28" i="2" s="1"/>
  <c r="N29" i="2" s="1"/>
  <c r="N30" i="2" s="1"/>
  <c r="N31" i="2" s="1"/>
  <c r="N32" i="2" s="1"/>
  <c r="N33" i="2" s="1"/>
  <c r="N34" i="2" s="1"/>
  <c r="N35" i="2" s="1"/>
  <c r="N36" i="2" s="1"/>
  <c r="I13" i="2"/>
  <c r="I11" i="2"/>
  <c r="S22" i="2"/>
  <c r="I12" i="2"/>
  <c r="G23" i="2"/>
  <c r="T9" i="2" s="1"/>
  <c r="W9" i="2" s="1"/>
  <c r="P14" i="2"/>
  <c r="S10" i="2" l="1"/>
  <c r="V12" i="2"/>
  <c r="W12" i="2" s="1"/>
  <c r="V11" i="2"/>
  <c r="W11" i="2" s="1"/>
  <c r="V10" i="2"/>
  <c r="W10" i="2" s="1"/>
  <c r="I15" i="2"/>
  <c r="T18" i="2"/>
  <c r="R11" i="2" l="1"/>
  <c r="I19" i="2" s="1"/>
  <c r="N7" i="2" l="1"/>
  <c r="T22" i="2" l="1"/>
</calcChain>
</file>

<file path=xl/sharedStrings.xml><?xml version="1.0" encoding="utf-8"?>
<sst xmlns="http://schemas.openxmlformats.org/spreadsheetml/2006/main" count="37" uniqueCount="36">
  <si>
    <t>RMMG</t>
  </si>
  <si>
    <t>Sobretaxa 2016</t>
  </si>
  <si>
    <t>Rendimento coletável</t>
  </si>
  <si>
    <t>Taxa</t>
  </si>
  <si>
    <t xml:space="preserve">Conjunta </t>
  </si>
  <si>
    <t>Separada</t>
  </si>
  <si>
    <t>Nº de dependentes</t>
  </si>
  <si>
    <t>Entrega de declaração</t>
  </si>
  <si>
    <t xml:space="preserve"> </t>
  </si>
  <si>
    <t>coeficiente</t>
  </si>
  <si>
    <t>Campos de preenchimento</t>
  </si>
  <si>
    <t>Rendimento A</t>
  </si>
  <si>
    <t>Rendimento B</t>
  </si>
  <si>
    <t>ded. Esp A</t>
  </si>
  <si>
    <t>ded. Esp B</t>
  </si>
  <si>
    <t>Rendimento Liquido</t>
  </si>
  <si>
    <t>Sobretaxa no limite</t>
  </si>
  <si>
    <t>(*)</t>
  </si>
  <si>
    <t>Formulas de preenchimento para o utilizador</t>
  </si>
  <si>
    <t>Resultado da simulação</t>
  </si>
  <si>
    <t>As estimativas disponibilizadas são meramente ilustrativas e baseadas na nossa interpretação do Projeto de Lei n.º 42/XIII/1.ª, entregue na Assembleia da República a 15 de dezembro;</t>
  </si>
  <si>
    <t>O simulador assume que as regras fiscais aplicáveis ao ano de 2016 são as mesmas que se encontram em vigor no ano de 2015.</t>
  </si>
  <si>
    <t>O simulador assume que, para o ano de 2016, a Remuneração Mínima Mensal Garantida ascenderá a  530 euros;</t>
  </si>
  <si>
    <t>O simulador assume que o(s) Contribuinte(s) aufere(m) unicamente rendimento do trabalho dependente;</t>
  </si>
  <si>
    <t>O simulador assume que o(s) Contribuinte(s) estão enquadrados no Regime Geral de Segurança Social e que a totalidade dos rendimentos indicados se encontram sujeitos a contribuições para a Segurança Social;</t>
  </si>
  <si>
    <t>O simulador não efetua cálculos para sujeitos passivos deficientes.</t>
  </si>
  <si>
    <t>Notas</t>
  </si>
  <si>
    <t>"DISCLAIMER</t>
  </si>
  <si>
    <t>O conteúdo deste simulador é meramente informativo, sendo a simulação da potencial responsabilidade fiscal em sede de IRS de natureza geral e abstracta, não tomando em conta todas as variáveis de que depende o efectivo IRS devido por cada sujeito passivo ou agregado familiar, razão pela qual a dívida final de imposto será necessariamente diversa daquela que seja aqui computada. A aplicação e impacto das leis dependem dos casos em concreto. Dada a natureza evolutiva das leis, normas e regulamentos, bem como as características e natureza da comunicação electrónica, poder-se-ão registar atrasos, omissões ou inexactidões em informações contidas no simulador. A informação neste simulador é fornecida no pressuposto de que não compete aos autores e publicadores prestar serviços jurídicos, de contabilidade, fiscais ou outro serviço profissional de aconselhamento. Por conseguinte não deve servir de base para qualquer tomada de decisão sem assistência profissional qualificada e dirigida ao caso concreto, nem dispensa a consulta das publicações oficiais.</t>
  </si>
  <si>
    <t>A PwC exclui a sua responsabilidade por quaisquer danos que possam ocorrer relacionados com a informação contida neste simulador, nomeadamente por erros ou imprecisões de transcrição.</t>
  </si>
  <si>
    <r>
      <t>Em caso algum, a PwC ou qualquer entidade pertencente à network de empresas da PwC ou com ela relacionada, agentes ou colaboradores serão responsáveis perante o utilizador ou terceiros pelas decisões ou acções adoptadas por estes com base na informação veiculada pelo simulador ou por quaisquer danos específicos ou similares, mesmo após ter conhecimento dos possíveis danos daí decorrentes."</t>
    </r>
    <r>
      <rPr>
        <sz val="12"/>
        <color theme="1"/>
        <rFont val="Arial"/>
        <family val="2"/>
      </rPr>
      <t xml:space="preserve"> </t>
    </r>
  </si>
  <si>
    <t>Simulador da sobretaxa de IRS em 2016</t>
  </si>
  <si>
    <t>Rendimento total</t>
  </si>
  <si>
    <t>Rendimento colectável do agregado</t>
  </si>
  <si>
    <t>Sobretaxa</t>
  </si>
  <si>
    <r>
      <t xml:space="preserve">(hide </t>
    </r>
    <r>
      <rPr>
        <sz val="11"/>
        <color theme="0" tint="-4.9989318521683403E-2"/>
        <rFont val="Georgia"/>
        <family val="1"/>
      </rPr>
      <t>e</t>
    </r>
    <r>
      <rPr>
        <i/>
        <sz val="11"/>
        <color theme="0" tint="-4.9989318521683403E-2"/>
        <rFont val="Georgia"/>
        <family val="1"/>
      </rPr>
      <t xml:space="preserve"> unhide </t>
    </r>
    <r>
      <rPr>
        <sz val="11"/>
        <color theme="0" tint="-4.9989318521683403E-2"/>
        <rFont val="Georgia"/>
        <family val="1"/>
      </rPr>
      <t>consoante entrega conjunta ou separada</t>
    </r>
    <r>
      <rPr>
        <i/>
        <sz val="11"/>
        <color theme="0" tint="-4.9989318521683403E-2"/>
        <rFont val="Georgia"/>
        <family val="1"/>
      </rPr>
      <t>)</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</si>
</sst>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 #,##0.00\ &quot;€&quot;_-;\-* #,##0.00\ &quot;€&quot;_-;_-* &quot;-&quot;??\ &quot;€&quot;_-;_-@_-"/>
  </numFmts>
  <fonts count="14">
    <font>
      <sz val="11"/>
      <color theme="1"/>
      <name val="Calibri"/>
      <family val="2"/>
      <scheme val="minor"/>
    </font>
    <font>
      <sz val="11"/>
      <color theme="1"/>
      <name val="Calibri"/>
      <family val="2"/>
      <scheme val="minor"/>
    </font>
    <font>
      <sz val="11"/>
      <color theme="1"/>
      <name val="Georgia"/>
      <family val="1"/>
    </font>
    <font>
      <b/>
      <sz val="11"/>
      <color theme="1"/>
      <name val="Georgia"/>
      <family val="1"/>
    </font>
    <font>
      <sz val="11"/>
      <name val="Georgia"/>
      <family val="1"/>
    </font>
    <font>
      <sz val="9"/>
      <color theme="1"/>
      <name val="Georgia"/>
      <family val="1"/>
    </font>
    <font>
      <b/>
      <i/>
      <sz val="11"/>
      <color theme="1"/>
      <name val="Georgia"/>
      <family val="1"/>
    </font>
    <font>
      <b/>
      <sz val="7.5"/>
      <color theme="1"/>
      <name val="Arial"/>
      <family val="2"/>
    </font>
    <font>
      <sz val="11"/>
      <color theme="1"/>
      <name val="Arial"/>
      <family val="2"/>
    </font>
    <font>
      <sz val="12"/>
      <color theme="1"/>
      <name val="Arial"/>
      <family val="2"/>
    </font>
    <font>
      <sz val="16"/>
      <color theme="1"/>
      <name val="Arial"/>
      <family val="2"/>
    </font>
    <font>
      <b/>
      <sz val="14"/>
      <color theme="1"/>
      <name val="Arial "/>
    </font>
    <font>
      <sz val="11"/>
      <color theme="0" tint="-4.9989318521683403E-2"/>
      <name val="Georgia"/>
      <family val="1"/>
    </font>
    <font>
      <i/>
      <sz val="11"/>
      <color theme="0" tint="-4.9989318521683403E-2"/>
      <name val="Georgia"/>
      <family val="1"/>
    </font>
  </fonts>
  <fills count="5">
    <fill>
      <patternFill patternType="none"/>
    </fill>
    <fill>
      <patternFill patternType="gray125"/>
    </fill>
    <fill>
      <patternFill patternType="solid">
        <fgColor rgb="FF00B050"/>
        <bgColor indexed="64"/>
      </patternFill>
    </fill>
    <fill>
      <patternFill patternType="solid">
        <fgColor theme="9"/>
        <bgColor indexed="64"/>
      </patternFill>
    </fill>
    <fill>
      <patternFill patternType="solid">
        <fgColor theme="0" tint="-4.9989318521683403E-2"/>
        <bgColor indexed="64"/>
      </patternFill>
    </fill>
  </fills>
  <borders count="1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43">
    <xf numFmtId="0" fontId="0" fillId="0" borderId="0" xfId="0"/>
    <xf numFmtId="0" fontId="2" fillId="0" borderId="0" xfId="0" applyFont="1"/>
    <xf numFmtId="0" fontId="3" fillId="0" borderId="5" xfId="0" applyFont="1" applyBorder="1"/>
    <xf numFmtId="0" fontId="3" fillId="0" borderId="6" xfId="0" applyFont="1" applyBorder="1"/>
    <xf numFmtId="0" fontId="2" fillId="0" borderId="7" xfId="0" applyFont="1" applyBorder="1"/>
    <xf numFmtId="0" fontId="2" fillId="0" borderId="8" xfId="0" applyFont="1" applyBorder="1"/>
    <xf numFmtId="0" fontId="2" fillId="0" borderId="11" xfId="0" applyFont="1" applyBorder="1"/>
    <xf numFmtId="10" fontId="2" fillId="0" borderId="0" xfId="2" applyNumberFormat="1" applyFont="1"/>
    <xf numFmtId="0" fontId="2" fillId="0" borderId="9" xfId="0" applyFont="1" applyBorder="1"/>
    <xf numFmtId="0" fontId="2" fillId="0" borderId="12" xfId="0" applyFont="1" applyBorder="1"/>
    <xf numFmtId="44" fontId="2" fillId="0" borderId="0" xfId="0" applyNumberFormat="1" applyFont="1"/>
    <xf numFmtId="0" fontId="3" fillId="0" borderId="0" xfId="0" applyFont="1" applyBorder="1" applyAlignment="1">
      <alignment horizontal="center"/>
    </xf>
    <xf numFmtId="44" fontId="2" fillId="3" borderId="0" xfId="1" applyFont="1" applyFill="1"/>
    <xf numFmtId="0" fontId="2" fillId="3" borderId="0" xfId="0" applyFont="1" applyFill="1"/>
    <xf numFmtId="0" fontId="4" fillId="3" borderId="0" xfId="0" applyFont="1" applyFill="1"/>
    <xf numFmtId="44" fontId="5" fillId="0" borderId="0" xfId="0" applyNumberFormat="1" applyFont="1"/>
    <xf numFmtId="44" fontId="5" fillId="0" borderId="0" xfId="1" applyFont="1"/>
    <xf numFmtId="0" fontId="3" fillId="0" borderId="1" xfId="0" applyFont="1" applyBorder="1"/>
    <xf numFmtId="10" fontId="2" fillId="0" borderId="13" xfId="2" applyNumberFormat="1" applyFont="1" applyBorder="1"/>
    <xf numFmtId="10" fontId="2" fillId="0" borderId="14" xfId="2" applyNumberFormat="1" applyFont="1" applyBorder="1"/>
    <xf numFmtId="10" fontId="2" fillId="0" borderId="15" xfId="2" applyNumberFormat="1" applyFont="1" applyBorder="1"/>
    <xf numFmtId="44" fontId="2" fillId="0" borderId="4" xfId="1" applyFont="1" applyBorder="1"/>
    <xf numFmtId="0" fontId="3" fillId="0" borderId="4" xfId="0" applyFont="1" applyBorder="1"/>
    <xf numFmtId="0" fontId="2" fillId="3" borderId="10" xfId="0" applyFont="1" applyFill="1" applyBorder="1"/>
    <xf numFmtId="0" fontId="3" fillId="2" borderId="0" xfId="0" applyFont="1" applyFill="1"/>
    <xf numFmtId="0" fontId="2" fillId="2" borderId="0" xfId="0" applyFont="1" applyFill="1"/>
    <xf numFmtId="44" fontId="3" fillId="2" borderId="0" xfId="1" applyFont="1" applyFill="1"/>
    <xf numFmtId="0" fontId="2" fillId="0" borderId="0" xfId="0" quotePrefix="1" applyFont="1"/>
    <xf numFmtId="0" fontId="6" fillId="0" borderId="0" xfId="0" applyFont="1"/>
    <xf numFmtId="0" fontId="7" fillId="0" borderId="0" xfId="0" applyFont="1"/>
    <xf numFmtId="0" fontId="8" fillId="0" borderId="0" xfId="0" applyFont="1"/>
    <xf numFmtId="0" fontId="3" fillId="0" borderId="1"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10" fillId="4" borderId="0" xfId="0" applyFont="1" applyFill="1" applyAlignment="1">
      <alignment horizontal="center"/>
    </xf>
    <xf numFmtId="0" fontId="11" fillId="4" borderId="0" xfId="0" applyFont="1" applyFill="1" applyAlignment="1">
      <alignment horizontal="center"/>
    </xf>
    <xf numFmtId="0" fontId="2" fillId="4" borderId="0" xfId="0" applyFont="1" applyFill="1"/>
    <xf numFmtId="0" fontId="12" fillId="4" borderId="0" xfId="0" applyFont="1" applyFill="1"/>
    <xf numFmtId="0" fontId="13" fillId="4" borderId="0" xfId="0" applyFont="1" applyFill="1"/>
    <xf numFmtId="0" fontId="3" fillId="4" borderId="0" xfId="0" applyFont="1" applyFill="1"/>
    <xf numFmtId="44" fontId="2" fillId="4" borderId="0" xfId="1" applyFont="1" applyFill="1"/>
    <xf numFmtId="44" fontId="3" fillId="4" borderId="0" xfId="0" applyNumberFormat="1" applyFont="1" applyFill="1"/>
    <xf numFmtId="44" fontId="3" fillId="4" borderId="0" xfId="1" applyFont="1" applyFill="1"/>
  </cellXfs>
  <cellStyles count="3">
    <cellStyle name="Moeda" xfId="1" builtinId="4"/>
    <cellStyle name="Normal" xfId="0" builtinId="0"/>
    <cellStyle name="Percentagem"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2</xdr:col>
      <xdr:colOff>2405704</xdr:colOff>
      <xdr:row>0</xdr:row>
      <xdr:rowOff>149019</xdr:rowOff>
    </xdr:from>
    <xdr:to>
      <xdr:col>2</xdr:col>
      <xdr:colOff>2702510</xdr:colOff>
      <xdr:row>2</xdr:row>
      <xdr:rowOff>89083</xdr:rowOff>
    </xdr:to>
    <xdr:pic>
      <xdr:nvPicPr>
        <xdr:cNvPr id="3" name="Imagem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253429" y="149019"/>
          <a:ext cx="296806" cy="302014"/>
        </a:xfrm>
        <a:prstGeom prst="rect">
          <a:avLst/>
        </a:prstGeom>
      </xdr:spPr>
    </xdr:pic>
    <xdr:clientData/>
  </xdr:twoCellAnchor>
  <xdr:twoCellAnchor editAs="oneCell">
    <xdr:from>
      <xdr:col>2</xdr:col>
      <xdr:colOff>1759460</xdr:colOff>
      <xdr:row>0</xdr:row>
      <xdr:rowOff>54140</xdr:rowOff>
    </xdr:from>
    <xdr:to>
      <xdr:col>2</xdr:col>
      <xdr:colOff>2277659</xdr:colOff>
      <xdr:row>2</xdr:row>
      <xdr:rowOff>130485</xdr:rowOff>
    </xdr:to>
    <xdr:pic>
      <xdr:nvPicPr>
        <xdr:cNvPr id="5" name="Imagem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07185" y="54140"/>
          <a:ext cx="518199" cy="438295"/>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4"/>
  <sheetViews>
    <sheetView tabSelected="1" workbookViewId="0">
      <selection activeCell="A5" sqref="A1:C5"/>
    </sheetView>
  </sheetViews>
  <sheetFormatPr defaultRowHeight="14.25"/>
  <cols>
    <col min="1" max="1" width="9.140625" style="1"/>
    <col min="2" max="2" width="3.5703125" style="1" customWidth="1"/>
    <col min="3" max="3" width="42" style="1" customWidth="1"/>
    <col min="4" max="4" width="19.7109375" style="1" customWidth="1"/>
    <col min="5" max="5" width="9.140625" style="1"/>
    <col min="6" max="6" width="24.42578125" style="1" customWidth="1"/>
    <col min="7" max="7" width="18.28515625" style="1" customWidth="1"/>
    <col min="8" max="8" width="9.140625" style="1"/>
    <col min="9" max="9" width="18.140625" style="1" bestFit="1" customWidth="1"/>
    <col min="10" max="10" width="12" style="1" bestFit="1" customWidth="1"/>
    <col min="11" max="13" width="12" style="1" customWidth="1"/>
    <col min="14" max="14" width="15.7109375" style="1" bestFit="1" customWidth="1"/>
    <col min="15" max="18" width="9.140625" style="1" customWidth="1"/>
    <col min="19" max="19" width="13.85546875" style="1" customWidth="1"/>
    <col min="20" max="20" width="12.7109375" style="1" customWidth="1"/>
    <col min="21" max="21" width="11.85546875" style="1" customWidth="1"/>
    <col min="22" max="22" width="20" style="1" customWidth="1"/>
    <col min="23" max="23" width="24.140625" style="1" customWidth="1"/>
    <col min="24" max="16384" width="9.140625" style="1"/>
  </cols>
  <sheetData>
    <row r="1" spans="1:23" ht="14.25" customHeight="1">
      <c r="A1" s="34"/>
      <c r="B1" s="34"/>
      <c r="C1" s="34"/>
      <c r="D1" s="36"/>
      <c r="E1" s="36"/>
      <c r="F1" s="36"/>
      <c r="G1" s="36"/>
      <c r="H1" s="36"/>
      <c r="I1" s="36"/>
    </row>
    <row r="2" spans="1:23" ht="14.25" customHeight="1">
      <c r="A2" s="34"/>
      <c r="B2" s="34"/>
      <c r="C2" s="34"/>
      <c r="D2" s="36"/>
      <c r="E2" s="36"/>
      <c r="F2" s="36"/>
      <c r="G2" s="36"/>
      <c r="H2" s="36"/>
      <c r="I2" s="36"/>
    </row>
    <row r="3" spans="1:23" ht="15" customHeight="1" thickBot="1">
      <c r="A3" s="34"/>
      <c r="B3" s="34"/>
      <c r="C3" s="34"/>
      <c r="D3" s="36"/>
      <c r="E3" s="39" t="s">
        <v>10</v>
      </c>
      <c r="F3" s="36"/>
      <c r="G3" s="36"/>
      <c r="H3" s="36"/>
      <c r="I3" s="36"/>
    </row>
    <row r="4" spans="1:23" ht="15" thickBot="1">
      <c r="A4" s="34"/>
      <c r="B4" s="34"/>
      <c r="C4" s="34"/>
      <c r="D4" s="36"/>
      <c r="E4" s="36"/>
      <c r="F4" s="36"/>
      <c r="G4" s="36"/>
      <c r="H4" s="36"/>
      <c r="I4" s="36"/>
      <c r="K4" s="12"/>
      <c r="L4" s="1" t="s">
        <v>18</v>
      </c>
      <c r="S4" s="31" t="s">
        <v>1</v>
      </c>
      <c r="T4" s="32"/>
      <c r="U4" s="33"/>
    </row>
    <row r="5" spans="1:23" ht="18">
      <c r="A5" s="35" t="s">
        <v>31</v>
      </c>
      <c r="B5" s="35"/>
      <c r="C5" s="35"/>
      <c r="D5" s="36"/>
      <c r="E5" s="36"/>
      <c r="F5" s="39" t="s">
        <v>7</v>
      </c>
      <c r="G5" s="36"/>
      <c r="H5" s="36"/>
      <c r="I5" s="14" t="s">
        <v>5</v>
      </c>
      <c r="K5" s="25"/>
      <c r="L5" s="1" t="s">
        <v>19</v>
      </c>
      <c r="S5" s="11"/>
      <c r="T5" s="11"/>
      <c r="U5" s="11"/>
    </row>
    <row r="6" spans="1:23">
      <c r="A6" s="37"/>
      <c r="B6" s="37"/>
      <c r="C6" s="37"/>
      <c r="D6" s="37"/>
      <c r="E6" s="37"/>
      <c r="F6" s="39" t="s">
        <v>6</v>
      </c>
      <c r="G6" s="36"/>
      <c r="H6" s="36"/>
      <c r="I6" s="13">
        <v>0</v>
      </c>
      <c r="S6" s="11"/>
      <c r="T6" s="11"/>
      <c r="U6" s="11"/>
    </row>
    <row r="7" spans="1:23" ht="15" thickBot="1">
      <c r="A7" s="37"/>
      <c r="B7" s="37"/>
      <c r="C7" s="37"/>
      <c r="D7" s="37"/>
      <c r="E7" s="37"/>
      <c r="F7" s="39" t="s">
        <v>11</v>
      </c>
      <c r="G7" s="36"/>
      <c r="H7" s="36"/>
      <c r="I7" s="12">
        <v>10000</v>
      </c>
      <c r="N7" s="10">
        <f>+I11-I19</f>
        <v>10000</v>
      </c>
    </row>
    <row r="8" spans="1:23" ht="15" thickBot="1">
      <c r="A8" s="37"/>
      <c r="B8" s="37"/>
      <c r="C8" s="38" t="s">
        <v>35</v>
      </c>
      <c r="D8" s="37"/>
      <c r="E8" s="37"/>
      <c r="F8" s="39" t="s">
        <v>12</v>
      </c>
      <c r="G8" s="36"/>
      <c r="H8" s="36"/>
      <c r="I8" s="40"/>
      <c r="S8" s="2" t="s">
        <v>2</v>
      </c>
      <c r="T8" s="3"/>
      <c r="U8" s="17" t="s">
        <v>3</v>
      </c>
      <c r="V8" s="22" t="s">
        <v>16</v>
      </c>
      <c r="W8" s="22" t="s">
        <v>15</v>
      </c>
    </row>
    <row r="9" spans="1:23" ht="14.25" customHeight="1">
      <c r="A9" s="37"/>
      <c r="B9" s="37"/>
      <c r="C9" s="37"/>
      <c r="D9" s="37"/>
      <c r="E9" s="37"/>
      <c r="F9" s="36"/>
      <c r="G9" s="36"/>
      <c r="H9" s="36"/>
      <c r="I9" s="36"/>
      <c r="S9" s="4">
        <v>0</v>
      </c>
      <c r="T9" s="23">
        <f>+G23</f>
        <v>7420</v>
      </c>
      <c r="U9" s="18">
        <v>0</v>
      </c>
      <c r="V9" s="21">
        <v>0</v>
      </c>
      <c r="W9" s="21">
        <f>T9-V9</f>
        <v>7420</v>
      </c>
    </row>
    <row r="10" spans="1:23">
      <c r="A10" s="37"/>
      <c r="B10" s="37"/>
      <c r="C10" s="37"/>
      <c r="D10" s="37"/>
      <c r="E10" s="37"/>
      <c r="F10" s="36"/>
      <c r="G10" s="36"/>
      <c r="H10" s="36"/>
      <c r="I10" s="36"/>
      <c r="S10" s="5">
        <f>+T9+0.01</f>
        <v>7420.01</v>
      </c>
      <c r="T10" s="6">
        <v>20000</v>
      </c>
      <c r="U10" s="19">
        <v>0.01</v>
      </c>
      <c r="V10" s="21">
        <f>+(T10-(G23*P14))*U10-H23*I6</f>
        <v>125.8</v>
      </c>
      <c r="W10" s="21">
        <f t="shared" ref="W10:W12" si="0">T10-V10</f>
        <v>19874.2</v>
      </c>
    </row>
    <row r="11" spans="1:23">
      <c r="A11" s="37"/>
      <c r="B11" s="37"/>
      <c r="C11" s="37"/>
      <c r="D11" s="37"/>
      <c r="E11" s="37"/>
      <c r="F11" s="36"/>
      <c r="G11" s="39" t="s">
        <v>32</v>
      </c>
      <c r="H11" s="39"/>
      <c r="I11" s="41">
        <f>+I7+I8</f>
        <v>10000</v>
      </c>
      <c r="R11" s="7">
        <f>VLOOKUP(I15/P14,S9:U13,3,TRUE)</f>
        <v>0</v>
      </c>
      <c r="S11" s="5">
        <v>20000.009999999998</v>
      </c>
      <c r="T11" s="6">
        <v>40000</v>
      </c>
      <c r="U11" s="19">
        <v>1.7500000000000002E-2</v>
      </c>
      <c r="V11" s="21">
        <f>+(T11-(G23*P14))*U11-H23*I6</f>
        <v>570.15000000000009</v>
      </c>
      <c r="W11" s="21">
        <f t="shared" si="0"/>
        <v>39429.85</v>
      </c>
    </row>
    <row r="12" spans="1:23">
      <c r="A12" s="37"/>
      <c r="B12" s="37"/>
      <c r="C12" s="37"/>
      <c r="D12" s="37"/>
      <c r="E12" s="37"/>
      <c r="F12" s="36" t="s">
        <v>13</v>
      </c>
      <c r="G12" s="36"/>
      <c r="H12" s="36"/>
      <c r="I12" s="40">
        <f>-IF(I7&lt;4104,I7,IF(I7*0.11&lt;4104,4104,+I7*0.11))</f>
        <v>-4104</v>
      </c>
      <c r="S12" s="5">
        <v>40000.01</v>
      </c>
      <c r="T12" s="6">
        <v>80000</v>
      </c>
      <c r="U12" s="19">
        <v>0.03</v>
      </c>
      <c r="V12" s="21">
        <f>+(T12-(G23*P14))*U12-H23*I6</f>
        <v>2177.4</v>
      </c>
      <c r="W12" s="21">
        <f t="shared" si="0"/>
        <v>77822.600000000006</v>
      </c>
    </row>
    <row r="13" spans="1:23" ht="15" thickBot="1">
      <c r="A13" s="37"/>
      <c r="B13" s="37"/>
      <c r="C13" s="37"/>
      <c r="D13" s="37"/>
      <c r="E13" s="37"/>
      <c r="F13" s="36" t="s">
        <v>14</v>
      </c>
      <c r="G13" s="36"/>
      <c r="H13" s="36"/>
      <c r="I13" s="40">
        <f>-IF(I8&lt;4104,I8,IF(I8*0.11&lt;4104,4104,+I8*0.11))</f>
        <v>0</v>
      </c>
      <c r="S13" s="8">
        <v>80000.009999999995</v>
      </c>
      <c r="T13" s="9">
        <v>9.9999999999999906E+70</v>
      </c>
      <c r="U13" s="20">
        <v>3.5000000000000003E-2</v>
      </c>
      <c r="V13" s="21"/>
      <c r="W13" s="21"/>
    </row>
    <row r="14" spans="1:23">
      <c r="A14" s="37"/>
      <c r="B14" s="37"/>
      <c r="C14" s="37"/>
      <c r="D14" s="37"/>
      <c r="E14" s="37"/>
      <c r="F14" s="36"/>
      <c r="G14" s="36"/>
      <c r="H14" s="36"/>
      <c r="I14" s="40"/>
      <c r="N14" s="1" t="s">
        <v>4</v>
      </c>
      <c r="O14" s="1">
        <v>2</v>
      </c>
      <c r="P14" s="1">
        <f>VLOOKUP(I5,N14:O15,2,FALSE)</f>
        <v>1</v>
      </c>
    </row>
    <row r="15" spans="1:23">
      <c r="A15" s="37"/>
      <c r="B15" s="37"/>
      <c r="C15" s="37"/>
      <c r="D15" s="37"/>
      <c r="E15" s="37"/>
      <c r="F15" s="39" t="s">
        <v>33</v>
      </c>
      <c r="G15" s="36"/>
      <c r="H15" s="36"/>
      <c r="I15" s="42">
        <f>+I7+I8+I12+I13</f>
        <v>5896</v>
      </c>
      <c r="N15" s="1" t="s">
        <v>5</v>
      </c>
      <c r="O15" s="1">
        <v>1</v>
      </c>
    </row>
    <row r="16" spans="1:23">
      <c r="A16" s="37"/>
      <c r="B16" s="37"/>
      <c r="C16" s="37"/>
      <c r="D16" s="37"/>
      <c r="E16" s="37"/>
      <c r="F16" s="36"/>
      <c r="G16" s="36"/>
      <c r="H16" s="36"/>
      <c r="I16" s="36"/>
      <c r="N16" s="1">
        <v>0</v>
      </c>
    </row>
    <row r="17" spans="1:20">
      <c r="A17" s="37"/>
      <c r="B17" s="37"/>
      <c r="C17" s="37"/>
      <c r="D17" s="37"/>
      <c r="E17" s="37"/>
      <c r="F17" s="36"/>
      <c r="G17" s="36"/>
      <c r="H17" s="36"/>
      <c r="I17" s="36"/>
      <c r="N17" s="1">
        <v>1</v>
      </c>
    </row>
    <row r="18" spans="1:20">
      <c r="A18" s="37"/>
      <c r="B18" s="37"/>
      <c r="C18" s="37"/>
      <c r="D18" s="37"/>
      <c r="E18" s="37"/>
      <c r="F18" s="36"/>
      <c r="G18" s="36"/>
      <c r="H18" s="36"/>
      <c r="I18" s="40"/>
      <c r="N18" s="1">
        <v>2</v>
      </c>
      <c r="S18" s="1" t="s">
        <v>9</v>
      </c>
      <c r="T18" s="1">
        <f>P14+I6*0.3</f>
        <v>1</v>
      </c>
    </row>
    <row r="19" spans="1:20">
      <c r="A19" s="37"/>
      <c r="B19" s="37"/>
      <c r="C19" s="37"/>
      <c r="D19" s="37"/>
      <c r="E19" s="37"/>
      <c r="F19" s="24" t="s">
        <v>34</v>
      </c>
      <c r="G19" s="25"/>
      <c r="H19" s="25"/>
      <c r="I19" s="26">
        <f>IF(IF(I11-((I15-(G23*P14))*R11-H23*I6)&lt;VLOOKUP(IF(R11-0.01&lt;0,0,R11-0.01),U9:W13,3,1),VLOOKUP(IF(R11-0.01&lt;0,0,R11-0.01),U9:W13,2,1),(I15-(G23*P14))*R11-H23*I6)&lt;0,0,IF(I11-((I15-(G23*P14))*R11-H23*I6)&lt;VLOOKUP(IF(R11-0.01&lt;0,0,R11-0.01),U9:W13,3,1),VLOOKUP(IF(R11-0.01&lt;0,0,R11-0.01),U9:W13,2,1),(I15-(G23*P14))*R11-H23*I6))</f>
        <v>0</v>
      </c>
      <c r="N19" s="1">
        <v>3</v>
      </c>
    </row>
    <row r="20" spans="1:20">
      <c r="A20" s="37"/>
      <c r="B20" s="37"/>
      <c r="C20" s="37"/>
      <c r="D20" s="37"/>
      <c r="E20" s="37"/>
      <c r="F20" s="36"/>
      <c r="G20" s="36"/>
      <c r="H20" s="36"/>
      <c r="I20" s="36"/>
      <c r="N20" s="1">
        <v>4</v>
      </c>
    </row>
    <row r="21" spans="1:20">
      <c r="A21" s="37"/>
      <c r="B21" s="37"/>
      <c r="C21" s="37"/>
      <c r="D21" s="37"/>
      <c r="E21" s="37"/>
      <c r="F21" s="36"/>
      <c r="G21" s="36"/>
      <c r="H21" s="36"/>
      <c r="I21" s="36"/>
      <c r="N21" s="1">
        <v>5</v>
      </c>
    </row>
    <row r="22" spans="1:20">
      <c r="A22" s="37"/>
      <c r="B22" s="37"/>
      <c r="C22" s="37"/>
      <c r="D22" s="37"/>
      <c r="E22" s="37" t="s">
        <v>8</v>
      </c>
      <c r="F22" s="36"/>
      <c r="G22" s="36"/>
      <c r="H22" s="36"/>
      <c r="I22" s="36"/>
      <c r="N22" s="1">
        <v>6</v>
      </c>
      <c r="S22" s="15">
        <f>+I7</f>
        <v>10000</v>
      </c>
      <c r="T22" s="15">
        <f>+S22-I19</f>
        <v>10000</v>
      </c>
    </row>
    <row r="23" spans="1:20">
      <c r="A23" s="37"/>
      <c r="B23" s="37"/>
      <c r="C23" s="37"/>
      <c r="D23" s="37"/>
      <c r="E23" s="37" t="s">
        <v>0</v>
      </c>
      <c r="F23" s="37">
        <v>530</v>
      </c>
      <c r="G23" s="37">
        <f>F23*14</f>
        <v>7420</v>
      </c>
      <c r="H23" s="37">
        <f>ROUNDUP(F23*0.025,2)</f>
        <v>13.25</v>
      </c>
      <c r="I23" s="37"/>
      <c r="N23" s="1">
        <v>7</v>
      </c>
      <c r="S23" s="16">
        <v>24154</v>
      </c>
      <c r="T23" s="15">
        <v>23952.1</v>
      </c>
    </row>
    <row r="24" spans="1:20">
      <c r="B24" s="28" t="s">
        <v>26</v>
      </c>
      <c r="N24" s="1">
        <v>8</v>
      </c>
    </row>
    <row r="25" spans="1:20">
      <c r="N25" s="1">
        <v>9</v>
      </c>
    </row>
    <row r="26" spans="1:20">
      <c r="B26" s="1" t="s">
        <v>17</v>
      </c>
      <c r="C26" s="1" t="s">
        <v>20</v>
      </c>
      <c r="N26" s="1">
        <f>+N25+1</f>
        <v>10</v>
      </c>
    </row>
    <row r="27" spans="1:20">
      <c r="C27" s="1" t="s">
        <v>21</v>
      </c>
      <c r="N27" s="1">
        <f t="shared" ref="N27:N36" si="1">+N26+1</f>
        <v>11</v>
      </c>
    </row>
    <row r="28" spans="1:20">
      <c r="C28" s="1" t="s">
        <v>22</v>
      </c>
      <c r="N28" s="1">
        <f t="shared" si="1"/>
        <v>12</v>
      </c>
    </row>
    <row r="29" spans="1:20">
      <c r="C29" s="1" t="s">
        <v>23</v>
      </c>
      <c r="N29" s="1">
        <f t="shared" si="1"/>
        <v>13</v>
      </c>
    </row>
    <row r="30" spans="1:20">
      <c r="C30" s="1" t="s">
        <v>24</v>
      </c>
      <c r="N30" s="1">
        <f t="shared" si="1"/>
        <v>14</v>
      </c>
    </row>
    <row r="31" spans="1:20">
      <c r="C31" s="1" t="s">
        <v>25</v>
      </c>
      <c r="N31" s="1">
        <f t="shared" si="1"/>
        <v>15</v>
      </c>
    </row>
    <row r="32" spans="1:20">
      <c r="N32" s="1">
        <f t="shared" si="1"/>
        <v>16</v>
      </c>
    </row>
    <row r="33" spans="3:14">
      <c r="C33" s="27"/>
      <c r="N33" s="1">
        <f t="shared" si="1"/>
        <v>17</v>
      </c>
    </row>
    <row r="34" spans="3:14">
      <c r="C34" s="29" t="s">
        <v>27</v>
      </c>
      <c r="N34" s="1">
        <f t="shared" si="1"/>
        <v>18</v>
      </c>
    </row>
    <row r="35" spans="3:14">
      <c r="C35" s="30"/>
      <c r="N35" s="1">
        <f>+N34+1</f>
        <v>19</v>
      </c>
    </row>
    <row r="36" spans="3:14">
      <c r="C36" s="29" t="s">
        <v>28</v>
      </c>
      <c r="N36" s="1">
        <f t="shared" si="1"/>
        <v>20</v>
      </c>
    </row>
    <row r="37" spans="3:14">
      <c r="C37" s="30"/>
    </row>
    <row r="38" spans="3:14">
      <c r="C38" s="29" t="s">
        <v>29</v>
      </c>
    </row>
    <row r="39" spans="3:14">
      <c r="C39" s="29"/>
    </row>
    <row r="40" spans="3:14" ht="15">
      <c r="C40" s="29" t="s">
        <v>30</v>
      </c>
    </row>
    <row r="41" spans="3:14">
      <c r="C41" s="30"/>
    </row>
    <row r="42" spans="3:14">
      <c r="C42" s="30"/>
    </row>
    <row r="43" spans="3:14">
      <c r="C43" s="30"/>
    </row>
    <row r="44" spans="3:14">
      <c r="C44" s="30"/>
    </row>
  </sheetData>
  <mergeCells count="3">
    <mergeCell ref="S4:U4"/>
    <mergeCell ref="A1:C4"/>
    <mergeCell ref="A5:C5"/>
  </mergeCells>
  <dataValidations count="2">
    <dataValidation type="list" allowBlank="1" showInputMessage="1" showErrorMessage="1" sqref="I6">
      <formula1>$N$16:$N$36</formula1>
    </dataValidation>
    <dataValidation type="list" allowBlank="1" showInputMessage="1" showErrorMessage="1" sqref="I5">
      <formula1>$N$14:$N$15</formula1>
    </dataValidation>
  </dataValidation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vt:i4>
      </vt:variant>
    </vt:vector>
  </HeadingPairs>
  <TitlesOfParts>
    <vt:vector size="1" baseType="lpstr">
      <vt:lpstr>PwC</vt:lpstr>
    </vt:vector>
  </TitlesOfParts>
  <Company>PricewaterhouseCoopers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Pedro Rios</cp:lastModifiedBy>
  <dcterms:created xsi:type="dcterms:W3CDTF">2015-12-16T14:13:56Z</dcterms:created>
  <dcterms:modified xsi:type="dcterms:W3CDTF">2015-12-18T20:18:25Z</dcterms:modified>
</cp:coreProperties>
</file>